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jinjuan\doc\"/>
    </mc:Choice>
  </mc:AlternateContent>
  <xr:revisionPtr revIDLastSave="0" documentId="13_ncr:1_{DA884637-A864-43DA-8094-4C158197E6A3}" xr6:coauthVersionLast="47" xr6:coauthVersionMax="47" xr10:uidLastSave="{00000000-0000-0000-0000-000000000000}"/>
  <bookViews>
    <workbookView xWindow="28680" yWindow="-3240" windowWidth="38640" windowHeight="21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1" i="1" l="1"/>
  <c r="D61" i="1"/>
  <c r="B28" i="1" l="1"/>
  <c r="E71" i="1"/>
  <c r="D71" i="1"/>
  <c r="E76" i="1"/>
  <c r="D76" i="1"/>
  <c r="E57" i="1"/>
  <c r="D57" i="1"/>
  <c r="E51" i="1"/>
  <c r="D51" i="1"/>
  <c r="D44" i="1"/>
  <c r="E62" i="1"/>
  <c r="E61" i="1"/>
  <c r="D66" i="1"/>
  <c r="E40" i="1"/>
  <c r="E44" i="1" s="1"/>
  <c r="C40" i="1"/>
  <c r="E86" i="1"/>
  <c r="E84" i="1"/>
  <c r="D88" i="1"/>
  <c r="D96" i="1" s="1"/>
  <c r="C88" i="1"/>
  <c r="C33" i="1"/>
  <c r="C32" i="1"/>
  <c r="E32" i="1"/>
  <c r="E36" i="1" s="1"/>
  <c r="D33" i="1"/>
  <c r="D36" i="1" s="1"/>
  <c r="C23" i="1" l="1"/>
  <c r="B22" i="1"/>
  <c r="E96" i="1"/>
  <c r="B24" i="1"/>
  <c r="E66" i="1"/>
  <c r="C26" i="1" s="1"/>
  <c r="B26" i="1"/>
  <c r="B27" i="1"/>
  <c r="B25" i="1"/>
  <c r="B23" i="1"/>
  <c r="C25" i="1"/>
  <c r="C24" i="1" l="1"/>
  <c r="C22" i="1"/>
  <c r="C27" i="1"/>
</calcChain>
</file>

<file path=xl/sharedStrings.xml><?xml version="1.0" encoding="utf-8"?>
<sst xmlns="http://schemas.openxmlformats.org/spreadsheetml/2006/main" count="132" uniqueCount="84">
  <si>
    <t>一年的总任务数</t>
    <phoneticPr fontId="1" type="noConversion"/>
  </si>
  <si>
    <t>每天的任务总数最大值</t>
    <phoneticPr fontId="1" type="noConversion"/>
  </si>
  <si>
    <t>container</t>
    <phoneticPr fontId="1" type="noConversion"/>
  </si>
  <si>
    <t>slurmdbd-db</t>
    <phoneticPr fontId="1" type="noConversion"/>
  </si>
  <si>
    <t>slurmdbd</t>
    <phoneticPr fontId="1" type="noConversion"/>
  </si>
  <si>
    <t>fastone-ldap</t>
    <phoneticPr fontId="1" type="noConversion"/>
  </si>
  <si>
    <t>prometheus-node-exporter</t>
    <phoneticPr fontId="1" type="noConversion"/>
  </si>
  <si>
    <t>ntp</t>
    <phoneticPr fontId="1" type="noConversion"/>
  </si>
  <si>
    <t>total</t>
    <phoneticPr fontId="1" type="noConversion"/>
  </si>
  <si>
    <t>prometheus</t>
    <phoneticPr fontId="1" type="noConversion"/>
  </si>
  <si>
    <t>fastone-billing-mgr</t>
    <phoneticPr fontId="1" type="noConversion"/>
  </si>
  <si>
    <t>fastone-api</t>
    <phoneticPr fontId="1" type="noConversion"/>
  </si>
  <si>
    <t>cluster-scheduler</t>
    <phoneticPr fontId="1" type="noConversion"/>
  </si>
  <si>
    <t>fs-resource-usage</t>
    <phoneticPr fontId="1" type="noConversion"/>
  </si>
  <si>
    <t>fs-process-mgr</t>
    <phoneticPr fontId="1" type="noConversion"/>
  </si>
  <si>
    <t>fastone-storage-mgr</t>
    <phoneticPr fontId="1" type="noConversion"/>
  </si>
  <si>
    <t>fastone-budget</t>
    <phoneticPr fontId="1" type="noConversion"/>
  </si>
  <si>
    <t>deploy</t>
    <phoneticPr fontId="1" type="noConversion"/>
  </si>
  <si>
    <t>fastone-database</t>
    <phoneticPr fontId="1" type="noConversion"/>
  </si>
  <si>
    <t>fastone-remote-access</t>
    <phoneticPr fontId="1" type="noConversion"/>
  </si>
  <si>
    <t>fastone-notification</t>
    <phoneticPr fontId="1" type="noConversion"/>
  </si>
  <si>
    <t>alert</t>
    <phoneticPr fontId="1" type="noConversion"/>
  </si>
  <si>
    <t>fastone-admin</t>
    <phoneticPr fontId="1" type="noConversion"/>
  </si>
  <si>
    <t>fastone-bill-renderer</t>
    <phoneticPr fontId="1" type="noConversion"/>
  </si>
  <si>
    <t>deploy-celery</t>
    <phoneticPr fontId="1" type="noConversion"/>
  </si>
  <si>
    <t>blackbox-exporter</t>
    <phoneticPr fontId="1" type="noConversion"/>
  </si>
  <si>
    <t>grafana</t>
    <phoneticPr fontId="1" type="noConversion"/>
  </si>
  <si>
    <t>additional-bill</t>
    <phoneticPr fontId="1" type="noConversion"/>
  </si>
  <si>
    <t>gf-alert</t>
    <phoneticPr fontId="1" type="noConversion"/>
  </si>
  <si>
    <t>celery-beat</t>
    <phoneticPr fontId="1" type="noConversion"/>
  </si>
  <si>
    <t>gateway</t>
    <phoneticPr fontId="1" type="noConversion"/>
  </si>
  <si>
    <t>fastone-ldap-client</t>
    <phoneticPr fontId="1" type="noConversion"/>
  </si>
  <si>
    <t>fastone-cmdb</t>
    <phoneticPr fontId="1" type="noConversion"/>
  </si>
  <si>
    <t>NO.</t>
    <phoneticPr fontId="1" type="noConversion"/>
  </si>
  <si>
    <t>hod</t>
    <phoneticPr fontId="1" type="noConversion"/>
  </si>
  <si>
    <t>fastone-guacd</t>
    <phoneticPr fontId="1" type="noConversion"/>
  </si>
  <si>
    <t>fa</t>
    <phoneticPr fontId="1" type="noConversion"/>
  </si>
  <si>
    <t>fastone-ui</t>
    <phoneticPr fontId="1" type="noConversion"/>
  </si>
  <si>
    <t>redis</t>
    <phoneticPr fontId="1" type="noConversion"/>
  </si>
  <si>
    <t>fastone-rclone</t>
    <phoneticPr fontId="1" type="noConversion"/>
  </si>
  <si>
    <t>10天内累计节点总数</t>
    <phoneticPr fontId="1" type="noConversion"/>
  </si>
  <si>
    <t>related parameter</t>
    <phoneticPr fontId="1" type="noConversion"/>
  </si>
  <si>
    <t>disk (GiB)</t>
    <phoneticPr fontId="1" type="noConversion"/>
  </si>
  <si>
    <t>memory (GiB)</t>
    <phoneticPr fontId="1" type="noConversion"/>
  </si>
  <si>
    <t>格式的含义：</t>
    <phoneticPr fontId="1" type="noConversion"/>
  </si>
  <si>
    <t>黄色填充</t>
    <phoneticPr fontId="1" type="noConversion"/>
  </si>
  <si>
    <t>表示与输入参数相关</t>
    <phoneticPr fontId="1" type="noConversion"/>
  </si>
  <si>
    <t>输入参数名</t>
    <phoneticPr fontId="1" type="noConversion"/>
  </si>
  <si>
    <t>输入参数值</t>
    <phoneticPr fontId="1" type="noConversion"/>
  </si>
  <si>
    <t>蓝色字体</t>
    <phoneticPr fontId="1" type="noConversion"/>
  </si>
  <si>
    <t>表示数据随着时间上涨，还不确定与什么参数相关</t>
    <phoneticPr fontId="1" type="noConversion"/>
  </si>
  <si>
    <t>集群依赖的公共服务</t>
    <phoneticPr fontId="1" type="noConversion"/>
  </si>
  <si>
    <t>资源管理</t>
    <phoneticPr fontId="1" type="noConversion"/>
  </si>
  <si>
    <t>数据管理</t>
    <phoneticPr fontId="1" type="noConversion"/>
  </si>
  <si>
    <t>远程访问</t>
    <phoneticPr fontId="1" type="noConversion"/>
  </si>
  <si>
    <t>监控告警</t>
    <phoneticPr fontId="1" type="noConversion"/>
  </si>
  <si>
    <t>节点监控探头</t>
    <phoneticPr fontId="1" type="noConversion"/>
  </si>
  <si>
    <t>allin1-master</t>
    <phoneticPr fontId="1" type="noConversion"/>
  </si>
  <si>
    <t>allin2-common</t>
    <phoneticPr fontId="1" type="noConversion"/>
  </si>
  <si>
    <t>allin2-master</t>
    <phoneticPr fontId="1" type="noConversion"/>
  </si>
  <si>
    <t>allin3-core</t>
    <phoneticPr fontId="1" type="noConversion"/>
  </si>
  <si>
    <t>allin3-common</t>
    <phoneticPr fontId="1" type="noConversion"/>
  </si>
  <si>
    <t>allin3-monitor</t>
    <phoneticPr fontId="1" type="noConversion"/>
  </si>
  <si>
    <t>节点上容器以外的资源消耗</t>
    <phoneticPr fontId="1" type="noConversion"/>
  </si>
  <si>
    <t>告警管理器</t>
    <phoneticPr fontId="1" type="noConversion"/>
  </si>
  <si>
    <t>其它core服务</t>
    <phoneticPr fontId="1" type="noConversion"/>
  </si>
  <si>
    <t>节点类型</t>
    <phoneticPr fontId="1" type="noConversion"/>
  </si>
  <si>
    <t>30天内累计节点总数</t>
    <phoneticPr fontId="1" type="noConversion"/>
  </si>
  <si>
    <t>head</t>
    <phoneticPr fontId="1" type="noConversion"/>
  </si>
  <si>
    <t>从历史环境获取参数的方法（假设date查看当前时间为2022-10-10T07:15）</t>
    <phoneticPr fontId="1" type="noConversion"/>
  </si>
  <si>
    <t>sudo sacct -L -a -X -S 2021-10-10T07:15 -E 2022-10-10T07:15 | wc -l</t>
    <phoneticPr fontId="1" type="noConversion"/>
  </si>
  <si>
    <t>deploy=# select count(*) from deploy_nodes where create_time &gt;='2022-09-10';</t>
    <phoneticPr fontId="1" type="noConversion"/>
  </si>
  <si>
    <t>deploy=# select count(*) from deploy_nodes where create_time &gt;='2022-09-30';</t>
    <phoneticPr fontId="1" type="noConversion"/>
  </si>
  <si>
    <t>集群内最大运行中节点数</t>
    <phoneticPr fontId="1" type="noConversion"/>
  </si>
  <si>
    <t>从fastone ui的监控概览中节点数量历史估计</t>
    <phoneticPr fontId="1" type="noConversion"/>
  </si>
  <si>
    <t>fastone sizing calculator使用方法：</t>
    <phoneticPr fontId="1" type="noConversion"/>
  </si>
  <si>
    <t>在部署fastone环境时，可以使用该工具估计master/common/core节点以及集群中head节点的内存和磁盘用量，以选择合适的机型。</t>
    <phoneticPr fontId="1" type="noConversion"/>
  </si>
  <si>
    <t>使用步骤：</t>
    <phoneticPr fontId="1" type="noConversion"/>
  </si>
  <si>
    <t>表1：输入参数</t>
    <phoneticPr fontId="1" type="noConversion"/>
  </si>
  <si>
    <t>表2：各节点资源总消耗估计</t>
    <phoneticPr fontId="1" type="noConversion"/>
  </si>
  <si>
    <r>
      <t>2. 从</t>
    </r>
    <r>
      <rPr>
        <b/>
        <sz val="11"/>
        <color theme="1"/>
        <rFont val="等线"/>
        <family val="3"/>
        <charset val="134"/>
        <scheme val="minor"/>
      </rPr>
      <t>'表2：各节点资源总消耗估计'</t>
    </r>
    <r>
      <rPr>
        <sz val="11"/>
        <color theme="1"/>
        <rFont val="等线"/>
        <family val="2"/>
        <scheme val="minor"/>
      </rPr>
      <t>的</t>
    </r>
    <r>
      <rPr>
        <b/>
        <sz val="11"/>
        <color theme="1"/>
        <rFont val="等线"/>
        <family val="3"/>
        <charset val="134"/>
        <scheme val="minor"/>
      </rPr>
      <t>‘节点类型’</t>
    </r>
    <r>
      <rPr>
        <sz val="11"/>
        <color theme="1"/>
        <rFont val="等线"/>
        <family val="2"/>
        <scheme val="minor"/>
      </rPr>
      <t>列找到对应的节点类型，从</t>
    </r>
    <r>
      <rPr>
        <b/>
        <sz val="11"/>
        <color theme="1"/>
        <rFont val="等线"/>
        <family val="3"/>
        <charset val="134"/>
        <scheme val="minor"/>
      </rPr>
      <t>‘memory’</t>
    </r>
    <r>
      <rPr>
        <sz val="11"/>
        <color theme="1"/>
        <rFont val="等线"/>
        <family val="2"/>
        <scheme val="minor"/>
      </rPr>
      <t>和</t>
    </r>
    <r>
      <rPr>
        <b/>
        <sz val="11"/>
        <color theme="1"/>
        <rFont val="等线"/>
        <family val="3"/>
        <charset val="134"/>
        <scheme val="minor"/>
      </rPr>
      <t>‘disk’</t>
    </r>
    <r>
      <rPr>
        <sz val="11"/>
        <color theme="1"/>
        <rFont val="等线"/>
        <family val="2"/>
        <scheme val="minor"/>
      </rPr>
      <t>列读取节点内存和磁盘用量</t>
    </r>
    <phoneticPr fontId="1" type="noConversion"/>
  </si>
  <si>
    <t>3. 依据步骤2的结果选择机型，选择机型时根据用户偏好添加缓冲量，比如用户对价格更敏感，可以预留更少的缓冲，用户对可靠性更敏感，可以预留更多的缓冲</t>
    <phoneticPr fontId="1" type="noConversion"/>
  </si>
  <si>
    <r>
      <t>1. 在</t>
    </r>
    <r>
      <rPr>
        <b/>
        <sz val="11"/>
        <color theme="1"/>
        <rFont val="等线"/>
        <family val="3"/>
        <charset val="134"/>
        <scheme val="minor"/>
      </rPr>
      <t>‘表1：输入参数</t>
    </r>
    <r>
      <rPr>
        <sz val="11"/>
        <color theme="1"/>
        <rFont val="等线"/>
        <family val="2"/>
        <scheme val="minor"/>
      </rPr>
      <t>’的</t>
    </r>
    <r>
      <rPr>
        <b/>
        <sz val="11"/>
        <color theme="1"/>
        <rFont val="等线"/>
        <family val="3"/>
        <charset val="134"/>
        <scheme val="minor"/>
      </rPr>
      <t>'输入参数值'</t>
    </r>
    <r>
      <rPr>
        <sz val="11"/>
        <color theme="1"/>
        <rFont val="等线"/>
        <family val="2"/>
        <scheme val="minor"/>
      </rPr>
      <t>列填入各参数的估计值，可以由用户根据实际使用情况估计，或者根据fastone历史环境的数据估计</t>
    </r>
    <phoneticPr fontId="1" type="noConversion"/>
  </si>
  <si>
    <t>sudo sacct -L -a -X -S 2022-10-09T07:15 -E 2022-10-10T07:15 | wc -l  多查几天选最大值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</si>
</sst>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8"/>
      <name val="等线"/>
      <family val="2"/>
      <scheme val="minor"/>
    </font>
    <font>
      <sz val="11"/>
      <color theme="8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/>
    <xf numFmtId="0" fontId="0" fillId="2" borderId="0" xfId="0" applyFill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0" fontId="5" fillId="2" borderId="1" xfId="0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Border="1"/>
    <xf numFmtId="0" fontId="4" fillId="0" borderId="1" xfId="0" applyFont="1" applyBorder="1"/>
    <xf numFmtId="0" fontId="5" fillId="0" borderId="0" xfId="0" applyFont="1"/>
    <xf numFmtId="0" fontId="5" fillId="0" borderId="1" xfId="0" applyFont="1" applyBorder="1" applyAlignment="1">
      <alignment horizontal="left"/>
    </xf>
    <xf numFmtId="0" fontId="0" fillId="0" borderId="4" xfId="0" applyBorder="1"/>
    <xf numFmtId="0" fontId="6" fillId="0" borderId="4" xfId="0" applyFont="1" applyBorder="1"/>
    <xf numFmtId="0" fontId="0" fillId="0" borderId="3" xfId="0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7" fillId="0" borderId="16" xfId="0" applyFont="1" applyBorder="1"/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2" borderId="12" xfId="0" applyFont="1" applyFill="1" applyBorder="1"/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"/>
  <sheetViews>
    <sheetView tabSelected="1" workbookViewId="0">
      <selection activeCell="J31" sqref="J31"/>
    </sheetView>
  </sheetViews>
  <sheetFormatPr defaultRowHeight="13.8" x14ac:dyDescent="0.25"/>
  <cols>
    <col min="1" max="1" width="23.77734375" bestFit="1" customWidth="1"/>
    <col min="2" max="2" width="31.44140625" customWidth="1"/>
    <col min="3" max="3" width="33.77734375" customWidth="1"/>
    <col min="4" max="4" width="14.109375" style="3" bestFit="1" customWidth="1"/>
    <col min="5" max="5" width="10.5546875" style="3" bestFit="1" customWidth="1"/>
    <col min="6" max="6" width="17.21875" customWidth="1"/>
  </cols>
  <sheetData>
    <row r="1" spans="1:7" x14ac:dyDescent="0.25">
      <c r="A1" s="5" t="s">
        <v>75</v>
      </c>
    </row>
    <row r="2" spans="1:7" x14ac:dyDescent="0.25">
      <c r="A2" t="s">
        <v>76</v>
      </c>
    </row>
    <row r="3" spans="1:7" x14ac:dyDescent="0.25">
      <c r="A3" t="s">
        <v>77</v>
      </c>
    </row>
    <row r="4" spans="1:7" x14ac:dyDescent="0.25">
      <c r="A4" t="s">
        <v>82</v>
      </c>
    </row>
    <row r="5" spans="1:7" x14ac:dyDescent="0.25">
      <c r="A5" t="s">
        <v>80</v>
      </c>
    </row>
    <row r="6" spans="1:7" x14ac:dyDescent="0.25">
      <c r="A6" t="s">
        <v>81</v>
      </c>
    </row>
    <row r="8" spans="1:7" x14ac:dyDescent="0.25">
      <c r="A8" s="5" t="s">
        <v>44</v>
      </c>
    </row>
    <row r="9" spans="1:7" x14ac:dyDescent="0.25">
      <c r="A9" s="2" t="s">
        <v>45</v>
      </c>
      <c r="B9" t="s">
        <v>46</v>
      </c>
    </row>
    <row r="10" spans="1:7" x14ac:dyDescent="0.25">
      <c r="A10" s="1" t="s">
        <v>49</v>
      </c>
      <c r="B10" t="s">
        <v>50</v>
      </c>
    </row>
    <row r="11" spans="1:7" ht="14.4" thickBot="1" x14ac:dyDescent="0.3"/>
    <row r="12" spans="1:7" ht="14.4" thickBot="1" x14ac:dyDescent="0.3">
      <c r="A12" s="52" t="s">
        <v>78</v>
      </c>
      <c r="B12" s="49"/>
      <c r="C12" s="49"/>
      <c r="D12" s="49"/>
      <c r="E12" s="49"/>
      <c r="F12" s="49"/>
      <c r="G12" s="50"/>
    </row>
    <row r="13" spans="1:7" x14ac:dyDescent="0.25">
      <c r="A13" s="46" t="s">
        <v>47</v>
      </c>
      <c r="B13" s="47" t="s">
        <v>48</v>
      </c>
      <c r="C13" s="53" t="s">
        <v>69</v>
      </c>
      <c r="D13" s="53"/>
      <c r="E13" s="53"/>
      <c r="F13" s="53"/>
      <c r="G13" s="54"/>
    </row>
    <row r="14" spans="1:7" x14ac:dyDescent="0.25">
      <c r="A14" s="32" t="s">
        <v>1</v>
      </c>
      <c r="B14" s="6">
        <v>300000</v>
      </c>
      <c r="C14" s="51" t="s">
        <v>83</v>
      </c>
      <c r="D14" s="51"/>
      <c r="E14" s="51"/>
      <c r="F14" s="51"/>
      <c r="G14" s="55"/>
    </row>
    <row r="15" spans="1:7" x14ac:dyDescent="0.25">
      <c r="A15" s="32" t="s">
        <v>0</v>
      </c>
      <c r="B15" s="6">
        <v>560000</v>
      </c>
      <c r="C15" s="51" t="s">
        <v>70</v>
      </c>
      <c r="D15" s="51"/>
      <c r="E15" s="51"/>
      <c r="F15" s="51"/>
      <c r="G15" s="55"/>
    </row>
    <row r="16" spans="1:7" x14ac:dyDescent="0.25">
      <c r="A16" s="32" t="s">
        <v>67</v>
      </c>
      <c r="B16" s="6">
        <v>3000</v>
      </c>
      <c r="C16" s="51" t="s">
        <v>71</v>
      </c>
      <c r="D16" s="51"/>
      <c r="E16" s="51"/>
      <c r="F16" s="51"/>
      <c r="G16" s="55"/>
    </row>
    <row r="17" spans="1:7" x14ac:dyDescent="0.25">
      <c r="A17" s="32" t="s">
        <v>40</v>
      </c>
      <c r="B17" s="6">
        <v>2000</v>
      </c>
      <c r="C17" s="51" t="s">
        <v>72</v>
      </c>
      <c r="D17" s="51"/>
      <c r="E17" s="51"/>
      <c r="F17" s="51"/>
      <c r="G17" s="55"/>
    </row>
    <row r="18" spans="1:7" ht="14.4" thickBot="1" x14ac:dyDescent="0.3">
      <c r="A18" s="29" t="s">
        <v>73</v>
      </c>
      <c r="B18" s="48">
        <v>300</v>
      </c>
      <c r="C18" s="56" t="s">
        <v>74</v>
      </c>
      <c r="D18" s="56"/>
      <c r="E18" s="56"/>
      <c r="F18" s="56"/>
      <c r="G18" s="57"/>
    </row>
    <row r="19" spans="1:7" ht="14.4" thickBot="1" x14ac:dyDescent="0.3">
      <c r="A19" s="18"/>
      <c r="B19" s="18"/>
      <c r="C19" s="1"/>
      <c r="D19" s="4"/>
    </row>
    <row r="20" spans="1:7" ht="14.4" thickBot="1" x14ac:dyDescent="0.3">
      <c r="A20" s="43" t="s">
        <v>79</v>
      </c>
      <c r="B20" s="44"/>
      <c r="C20" s="45"/>
      <c r="D20" s="4"/>
    </row>
    <row r="21" spans="1:7" ht="14.4" thickBot="1" x14ac:dyDescent="0.3">
      <c r="A21" s="34" t="s">
        <v>66</v>
      </c>
      <c r="B21" s="35" t="s">
        <v>43</v>
      </c>
      <c r="C21" s="36" t="s">
        <v>42</v>
      </c>
      <c r="D21" s="4"/>
    </row>
    <row r="22" spans="1:7" ht="14.4" thickBot="1" x14ac:dyDescent="0.3">
      <c r="A22" s="23" t="s">
        <v>57</v>
      </c>
      <c r="B22" s="24">
        <f>SUM(D36,D44,D51,D57,D66,D71,D76,D96,D100)</f>
        <v>25.079799999999999</v>
      </c>
      <c r="C22" s="25">
        <f>SUM(E36,E44,E51,E57,E66,E71,E76,E96,E100)</f>
        <v>37.853267000000002</v>
      </c>
      <c r="D22" s="4"/>
    </row>
    <row r="23" spans="1:7" x14ac:dyDescent="0.25">
      <c r="A23" s="26" t="s">
        <v>58</v>
      </c>
      <c r="B23" s="27">
        <f>SUM(D36,D76,D100)</f>
        <v>6.0487000000000002</v>
      </c>
      <c r="C23" s="28">
        <f>SUM(E36,E76,E100)</f>
        <v>34.792279999999998</v>
      </c>
      <c r="D23" s="4"/>
    </row>
    <row r="24" spans="1:7" ht="14.4" thickBot="1" x14ac:dyDescent="0.3">
      <c r="A24" s="29" t="s">
        <v>59</v>
      </c>
      <c r="B24" s="30">
        <f>SUM(D44,D51,D57,D66,D71,D76,D96,D100)</f>
        <v>20.07179</v>
      </c>
      <c r="C24" s="31">
        <f>SUM(E44,E51,E57,E66,E71,E76,E96,E100)</f>
        <v>36.060986999999997</v>
      </c>
      <c r="D24" s="4"/>
    </row>
    <row r="25" spans="1:7" x14ac:dyDescent="0.25">
      <c r="A25" s="26" t="s">
        <v>61</v>
      </c>
      <c r="B25" s="27">
        <f>SUM(D36,D76,D100)</f>
        <v>6.0487000000000002</v>
      </c>
      <c r="C25" s="28">
        <f>SUM(E36,E76,E100)</f>
        <v>34.792279999999998</v>
      </c>
      <c r="D25" s="4"/>
    </row>
    <row r="26" spans="1:7" x14ac:dyDescent="0.25">
      <c r="A26" s="32" t="s">
        <v>62</v>
      </c>
      <c r="B26" s="16">
        <f>SUM(D66,D76,D100)</f>
        <v>7.7876899999999996</v>
      </c>
      <c r="C26" s="33">
        <f>SUM(E66,E76,E100)</f>
        <v>33.843128999999998</v>
      </c>
      <c r="D26" s="4"/>
    </row>
    <row r="27" spans="1:7" ht="14.4" thickBot="1" x14ac:dyDescent="0.3">
      <c r="A27" s="37" t="s">
        <v>60</v>
      </c>
      <c r="B27" s="38">
        <f>SUM(D44,D51,D57,D71,D76,D96,D100)</f>
        <v>13.324790000000002</v>
      </c>
      <c r="C27" s="39">
        <f>SUM(E44,E51,E57,E71,E76,E96,E100)</f>
        <v>35.217858</v>
      </c>
      <c r="D27" s="4"/>
    </row>
    <row r="28" spans="1:7" ht="14.4" thickBot="1" x14ac:dyDescent="0.3">
      <c r="A28" s="23" t="s">
        <v>68</v>
      </c>
      <c r="B28" s="24">
        <f>0.47 + PRODUCT(0.016, B18)</f>
        <v>5.27</v>
      </c>
      <c r="C28" s="25"/>
      <c r="D28" s="4"/>
    </row>
    <row r="30" spans="1:7" x14ac:dyDescent="0.25">
      <c r="A30" s="40" t="s">
        <v>51</v>
      </c>
      <c r="B30" s="41"/>
      <c r="C30" s="41"/>
      <c r="D30" s="41"/>
      <c r="E30" s="42"/>
    </row>
    <row r="31" spans="1:7" x14ac:dyDescent="0.25">
      <c r="A31" s="7" t="s">
        <v>33</v>
      </c>
      <c r="B31" s="7" t="s">
        <v>2</v>
      </c>
      <c r="C31" s="7" t="s">
        <v>41</v>
      </c>
      <c r="D31" s="8" t="s">
        <v>43</v>
      </c>
      <c r="E31" s="8" t="s">
        <v>42</v>
      </c>
    </row>
    <row r="32" spans="1:7" x14ac:dyDescent="0.25">
      <c r="A32" s="9">
        <v>1</v>
      </c>
      <c r="B32" s="9" t="s">
        <v>3</v>
      </c>
      <c r="C32" s="9" t="str">
        <f>A15</f>
        <v>一年的总任务数</v>
      </c>
      <c r="D32" s="10">
        <v>0.34151999999999999</v>
      </c>
      <c r="E32" s="11">
        <f>PRODUCT(0.16, B15/50000)</f>
        <v>1.7919999999999998</v>
      </c>
    </row>
    <row r="33" spans="1:5" x14ac:dyDescent="0.25">
      <c r="A33" s="9">
        <v>2</v>
      </c>
      <c r="B33" s="9" t="s">
        <v>4</v>
      </c>
      <c r="C33" s="9" t="str">
        <f>A14</f>
        <v>每天的任务总数最大值</v>
      </c>
      <c r="D33" s="11">
        <f>PRODUCT(0.11, B14/50000, B14/50000 -1) / 2 + PRODUCT(0.5, B14 / 50000)</f>
        <v>4.6500000000000004</v>
      </c>
      <c r="E33" s="10">
        <v>2.0000000000000002E-5</v>
      </c>
    </row>
    <row r="34" spans="1:5" x14ac:dyDescent="0.25">
      <c r="A34" s="9">
        <v>3</v>
      </c>
      <c r="B34" s="9" t="s">
        <v>5</v>
      </c>
      <c r="C34" s="9"/>
      <c r="D34" s="10">
        <v>1.549E-2</v>
      </c>
      <c r="E34" s="10">
        <v>2.5999999999999998E-4</v>
      </c>
    </row>
    <row r="35" spans="1:5" x14ac:dyDescent="0.25">
      <c r="A35" s="9">
        <v>4</v>
      </c>
      <c r="B35" s="9" t="s">
        <v>7</v>
      </c>
      <c r="C35" s="9"/>
      <c r="D35" s="10">
        <v>1E-3</v>
      </c>
      <c r="E35" s="10"/>
    </row>
    <row r="36" spans="1:5" x14ac:dyDescent="0.25">
      <c r="A36" s="9"/>
      <c r="B36" s="7" t="s">
        <v>8</v>
      </c>
      <c r="C36" s="9"/>
      <c r="D36" s="12">
        <f>SUM(D32:D35)</f>
        <v>5.0080100000000005</v>
      </c>
      <c r="E36" s="12">
        <f>SUM(E32:E35)</f>
        <v>1.7922799999999997</v>
      </c>
    </row>
    <row r="37" spans="1:5" x14ac:dyDescent="0.25">
      <c r="B37" s="5"/>
    </row>
    <row r="38" spans="1:5" x14ac:dyDescent="0.25">
      <c r="A38" s="40" t="s">
        <v>52</v>
      </c>
      <c r="B38" s="41"/>
      <c r="C38" s="41"/>
      <c r="D38" s="41"/>
      <c r="E38" s="42"/>
    </row>
    <row r="39" spans="1:5" x14ac:dyDescent="0.25">
      <c r="A39" s="7" t="s">
        <v>33</v>
      </c>
      <c r="B39" s="7" t="s">
        <v>2</v>
      </c>
      <c r="C39" s="7" t="s">
        <v>41</v>
      </c>
      <c r="D39" s="8" t="s">
        <v>43</v>
      </c>
      <c r="E39" s="8" t="s">
        <v>42</v>
      </c>
    </row>
    <row r="40" spans="1:5" x14ac:dyDescent="0.25">
      <c r="A40" s="9">
        <v>5</v>
      </c>
      <c r="B40" s="9" t="s">
        <v>17</v>
      </c>
      <c r="C40" s="9" t="str">
        <f>A17</f>
        <v>10天内累计节点总数</v>
      </c>
      <c r="D40" s="10">
        <v>0.47</v>
      </c>
      <c r="E40" s="11">
        <f>PRODUCT(0.076, B17/100)</f>
        <v>1.52</v>
      </c>
    </row>
    <row r="41" spans="1:5" x14ac:dyDescent="0.25">
      <c r="A41" s="9">
        <v>6</v>
      </c>
      <c r="B41" s="14" t="s">
        <v>24</v>
      </c>
      <c r="C41" s="9"/>
      <c r="D41" s="15">
        <v>0.28675</v>
      </c>
      <c r="E41" s="10"/>
    </row>
    <row r="42" spans="1:5" x14ac:dyDescent="0.25">
      <c r="A42" s="9">
        <v>7</v>
      </c>
      <c r="B42" s="9" t="s">
        <v>29</v>
      </c>
      <c r="C42" s="9"/>
      <c r="D42" s="10">
        <v>2.7E-2</v>
      </c>
      <c r="E42" s="10"/>
    </row>
    <row r="43" spans="1:5" x14ac:dyDescent="0.25">
      <c r="A43" s="9">
        <v>8</v>
      </c>
      <c r="B43" s="9" t="s">
        <v>12</v>
      </c>
      <c r="C43" s="9"/>
      <c r="D43" s="10">
        <v>1</v>
      </c>
      <c r="E43" s="10">
        <v>3.6699999999999998E-4</v>
      </c>
    </row>
    <row r="44" spans="1:5" x14ac:dyDescent="0.25">
      <c r="A44" s="9"/>
      <c r="B44" s="7" t="s">
        <v>8</v>
      </c>
      <c r="C44" s="9"/>
      <c r="D44" s="10">
        <f>SUM(D40:D43)</f>
        <v>1.7837499999999999</v>
      </c>
      <c r="E44" s="10">
        <f>SUM(E40,E43)</f>
        <v>1.520367</v>
      </c>
    </row>
    <row r="45" spans="1:5" x14ac:dyDescent="0.25">
      <c r="B45" s="5"/>
    </row>
    <row r="46" spans="1:5" x14ac:dyDescent="0.25">
      <c r="A46" s="40" t="s">
        <v>53</v>
      </c>
      <c r="B46" s="41"/>
      <c r="C46" s="41"/>
      <c r="D46" s="41"/>
      <c r="E46" s="42"/>
    </row>
    <row r="47" spans="1:5" x14ac:dyDescent="0.25">
      <c r="A47" s="7" t="s">
        <v>33</v>
      </c>
      <c r="B47" s="7" t="s">
        <v>2</v>
      </c>
      <c r="C47" s="7" t="s">
        <v>41</v>
      </c>
      <c r="D47" s="8" t="s">
        <v>43</v>
      </c>
      <c r="E47" s="8" t="s">
        <v>42</v>
      </c>
    </row>
    <row r="48" spans="1:5" s="18" customFormat="1" x14ac:dyDescent="0.25">
      <c r="A48" s="16">
        <v>9</v>
      </c>
      <c r="B48" s="16" t="s">
        <v>37</v>
      </c>
      <c r="C48" s="16"/>
      <c r="D48" s="19">
        <v>4.0000000000000001E-3</v>
      </c>
      <c r="E48" s="19">
        <v>0.34571000000000002</v>
      </c>
    </row>
    <row r="49" spans="1:5" x14ac:dyDescent="0.25">
      <c r="A49" s="16">
        <v>10</v>
      </c>
      <c r="B49" s="9" t="s">
        <v>36</v>
      </c>
      <c r="C49" s="9"/>
      <c r="D49" s="10">
        <v>7.0000000000000001E-3</v>
      </c>
      <c r="E49" s="10"/>
    </row>
    <row r="50" spans="1:5" x14ac:dyDescent="0.25">
      <c r="A50" s="16">
        <v>11</v>
      </c>
      <c r="B50" s="9" t="s">
        <v>39</v>
      </c>
      <c r="C50" s="9"/>
      <c r="D50" s="10">
        <v>1E-3</v>
      </c>
      <c r="E50" s="10">
        <v>1.5999999999999999E-5</v>
      </c>
    </row>
    <row r="51" spans="1:5" x14ac:dyDescent="0.25">
      <c r="A51" s="9"/>
      <c r="B51" s="7" t="s">
        <v>8</v>
      </c>
      <c r="C51" s="9"/>
      <c r="D51" s="10">
        <f>SUM(D48:D50)</f>
        <v>1.2E-2</v>
      </c>
      <c r="E51" s="10">
        <f>SUM(E48:E50)</f>
        <v>0.34572600000000003</v>
      </c>
    </row>
    <row r="52" spans="1:5" x14ac:dyDescent="0.25">
      <c r="B52" s="5"/>
    </row>
    <row r="53" spans="1:5" x14ac:dyDescent="0.25">
      <c r="A53" s="40" t="s">
        <v>54</v>
      </c>
      <c r="B53" s="41"/>
      <c r="C53" s="41"/>
      <c r="D53" s="41"/>
      <c r="E53" s="42"/>
    </row>
    <row r="54" spans="1:5" x14ac:dyDescent="0.25">
      <c r="A54" s="7" t="s">
        <v>33</v>
      </c>
      <c r="B54" s="7" t="s">
        <v>2</v>
      </c>
      <c r="C54" s="7" t="s">
        <v>41</v>
      </c>
      <c r="D54" s="8" t="s">
        <v>43</v>
      </c>
      <c r="E54" s="8" t="s">
        <v>42</v>
      </c>
    </row>
    <row r="55" spans="1:5" x14ac:dyDescent="0.25">
      <c r="A55" s="9">
        <v>12</v>
      </c>
      <c r="B55" s="9" t="s">
        <v>19</v>
      </c>
      <c r="C55" s="9"/>
      <c r="D55" s="10">
        <v>0.42</v>
      </c>
      <c r="E55" s="10">
        <v>1.9000000000000001E-5</v>
      </c>
    </row>
    <row r="56" spans="1:5" x14ac:dyDescent="0.25">
      <c r="A56" s="9">
        <v>13</v>
      </c>
      <c r="B56" s="9" t="s">
        <v>35</v>
      </c>
      <c r="C56" s="9"/>
      <c r="D56" s="10">
        <v>0.01</v>
      </c>
      <c r="E56" s="10"/>
    </row>
    <row r="57" spans="1:5" x14ac:dyDescent="0.25">
      <c r="A57" s="9"/>
      <c r="B57" s="7" t="s">
        <v>8</v>
      </c>
      <c r="C57" s="9"/>
      <c r="D57" s="10">
        <f>SUM(D55:D56)</f>
        <v>0.43</v>
      </c>
      <c r="E57" s="10">
        <f>SUM(E55:E56)</f>
        <v>1.9000000000000001E-5</v>
      </c>
    </row>
    <row r="58" spans="1:5" x14ac:dyDescent="0.25">
      <c r="B58" s="5"/>
    </row>
    <row r="59" spans="1:5" x14ac:dyDescent="0.25">
      <c r="A59" s="40" t="s">
        <v>55</v>
      </c>
      <c r="B59" s="41"/>
      <c r="C59" s="41"/>
      <c r="D59" s="41"/>
      <c r="E59" s="42"/>
    </row>
    <row r="60" spans="1:5" x14ac:dyDescent="0.25">
      <c r="A60" s="7" t="s">
        <v>33</v>
      </c>
      <c r="B60" s="7" t="s">
        <v>2</v>
      </c>
      <c r="C60" s="7" t="s">
        <v>41</v>
      </c>
      <c r="D60" s="8" t="s">
        <v>43</v>
      </c>
      <c r="E60" s="8" t="s">
        <v>42</v>
      </c>
    </row>
    <row r="61" spans="1:5" x14ac:dyDescent="0.25">
      <c r="A61" s="9">
        <v>14</v>
      </c>
      <c r="B61" s="9" t="s">
        <v>9</v>
      </c>
      <c r="C61" s="17" t="str">
        <f>A16</f>
        <v>30天内累计节点总数</v>
      </c>
      <c r="D61" s="11">
        <f>0.6 + PRODUCT(0.2, B16/100)</f>
        <v>6.6</v>
      </c>
      <c r="E61" s="13">
        <f>MIN(10, PRODUCT(0.00028,B16))</f>
        <v>0.84</v>
      </c>
    </row>
    <row r="62" spans="1:5" x14ac:dyDescent="0.25">
      <c r="A62" s="9">
        <v>15</v>
      </c>
      <c r="B62" s="14" t="s">
        <v>34</v>
      </c>
      <c r="C62" s="9"/>
      <c r="D62" s="10">
        <v>1.0999999999999999E-2</v>
      </c>
      <c r="E62" s="15">
        <f>0.00002+PRODUCT(0.00022,1)</f>
        <v>2.4000000000000001E-4</v>
      </c>
    </row>
    <row r="63" spans="1:5" x14ac:dyDescent="0.25">
      <c r="A63" s="9">
        <v>16</v>
      </c>
      <c r="B63" s="9" t="s">
        <v>26</v>
      </c>
      <c r="C63" s="9"/>
      <c r="D63" s="10">
        <v>4.1000000000000002E-2</v>
      </c>
      <c r="E63" s="10">
        <v>2.0509999999999999E-3</v>
      </c>
    </row>
    <row r="64" spans="1:5" x14ac:dyDescent="0.25">
      <c r="A64" s="9">
        <v>17</v>
      </c>
      <c r="B64" s="9" t="s">
        <v>28</v>
      </c>
      <c r="C64" s="9"/>
      <c r="D64" s="10">
        <v>3.1E-2</v>
      </c>
      <c r="E64" s="10">
        <v>8.3000000000000001E-4</v>
      </c>
    </row>
    <row r="65" spans="1:5" x14ac:dyDescent="0.25">
      <c r="A65" s="9">
        <v>18</v>
      </c>
      <c r="B65" s="17" t="s">
        <v>25</v>
      </c>
      <c r="C65" s="9"/>
      <c r="D65" s="10">
        <v>6.4000000000000001E-2</v>
      </c>
      <c r="E65" s="10">
        <v>7.9999999999999996E-6</v>
      </c>
    </row>
    <row r="66" spans="1:5" x14ac:dyDescent="0.25">
      <c r="A66" s="9"/>
      <c r="B66" s="7" t="s">
        <v>8</v>
      </c>
      <c r="C66" s="9"/>
      <c r="D66" s="10">
        <f>SUM(D61:D65)</f>
        <v>6.7469999999999999</v>
      </c>
      <c r="E66" s="10">
        <f>SUM(E61:E65)</f>
        <v>0.84312900000000002</v>
      </c>
    </row>
    <row r="67" spans="1:5" x14ac:dyDescent="0.25">
      <c r="B67" s="5"/>
    </row>
    <row r="68" spans="1:5" x14ac:dyDescent="0.25">
      <c r="A68" s="40" t="s">
        <v>64</v>
      </c>
      <c r="B68" s="41"/>
      <c r="C68" s="41"/>
      <c r="D68" s="41"/>
      <c r="E68" s="42"/>
    </row>
    <row r="69" spans="1:5" x14ac:dyDescent="0.25">
      <c r="A69" s="7" t="s">
        <v>33</v>
      </c>
      <c r="B69" s="7" t="s">
        <v>2</v>
      </c>
      <c r="C69" s="7" t="s">
        <v>41</v>
      </c>
      <c r="D69" s="8" t="s">
        <v>43</v>
      </c>
      <c r="E69" s="8" t="s">
        <v>42</v>
      </c>
    </row>
    <row r="70" spans="1:5" x14ac:dyDescent="0.25">
      <c r="A70" s="9">
        <v>19</v>
      </c>
      <c r="B70" s="14" t="s">
        <v>21</v>
      </c>
      <c r="C70" s="9"/>
      <c r="D70" s="15">
        <v>0.35</v>
      </c>
      <c r="E70" s="10">
        <v>3.0000000000000001E-5</v>
      </c>
    </row>
    <row r="71" spans="1:5" x14ac:dyDescent="0.25">
      <c r="A71" s="9"/>
      <c r="B71" s="7" t="s">
        <v>8</v>
      </c>
      <c r="C71" s="9"/>
      <c r="D71" s="10">
        <f>SUM(D70)</f>
        <v>0.35</v>
      </c>
      <c r="E71" s="10">
        <f>SUM(E70)</f>
        <v>3.0000000000000001E-5</v>
      </c>
    </row>
    <row r="72" spans="1:5" x14ac:dyDescent="0.25">
      <c r="B72" s="5"/>
    </row>
    <row r="73" spans="1:5" x14ac:dyDescent="0.25">
      <c r="A73" s="40" t="s">
        <v>56</v>
      </c>
      <c r="B73" s="41"/>
      <c r="C73" s="41"/>
      <c r="D73" s="41"/>
      <c r="E73" s="42"/>
    </row>
    <row r="74" spans="1:5" x14ac:dyDescent="0.25">
      <c r="A74" s="7" t="s">
        <v>33</v>
      </c>
      <c r="B74" s="7" t="s">
        <v>2</v>
      </c>
      <c r="C74" s="7" t="s">
        <v>41</v>
      </c>
      <c r="D74" s="8" t="s">
        <v>43</v>
      </c>
      <c r="E74" s="8" t="s">
        <v>42</v>
      </c>
    </row>
    <row r="75" spans="1:5" x14ac:dyDescent="0.25">
      <c r="A75" s="9">
        <v>20</v>
      </c>
      <c r="B75" s="9" t="s">
        <v>6</v>
      </c>
      <c r="C75" s="9"/>
      <c r="D75" s="10">
        <v>4.0689999999999997E-2</v>
      </c>
      <c r="E75" s="10"/>
    </row>
    <row r="76" spans="1:5" x14ac:dyDescent="0.25">
      <c r="A76" s="9"/>
      <c r="B76" s="7" t="s">
        <v>8</v>
      </c>
      <c r="C76" s="9"/>
      <c r="D76" s="10">
        <f>SUM(D75)</f>
        <v>4.0689999999999997E-2</v>
      </c>
      <c r="E76" s="10">
        <f>SUM(E75)</f>
        <v>0</v>
      </c>
    </row>
    <row r="77" spans="1:5" x14ac:dyDescent="0.25">
      <c r="B77" s="5"/>
    </row>
    <row r="78" spans="1:5" x14ac:dyDescent="0.25">
      <c r="A78" s="40" t="s">
        <v>65</v>
      </c>
      <c r="B78" s="41"/>
      <c r="C78" s="41"/>
      <c r="D78" s="41"/>
      <c r="E78" s="42"/>
    </row>
    <row r="79" spans="1:5" x14ac:dyDescent="0.25">
      <c r="A79" s="7" t="s">
        <v>33</v>
      </c>
      <c r="B79" s="7" t="s">
        <v>2</v>
      </c>
      <c r="C79" s="7" t="s">
        <v>41</v>
      </c>
      <c r="D79" s="8" t="s">
        <v>43</v>
      </c>
      <c r="E79" s="8" t="s">
        <v>42</v>
      </c>
    </row>
    <row r="80" spans="1:5" x14ac:dyDescent="0.25">
      <c r="A80" s="9">
        <v>21</v>
      </c>
      <c r="B80" s="9" t="s">
        <v>30</v>
      </c>
      <c r="C80" s="9"/>
      <c r="D80" s="10">
        <v>2.5000000000000001E-2</v>
      </c>
      <c r="E80" s="10"/>
    </row>
    <row r="81" spans="1:5" x14ac:dyDescent="0.25">
      <c r="A81" s="9">
        <v>22</v>
      </c>
      <c r="B81" s="9" t="s">
        <v>37</v>
      </c>
      <c r="C81" s="9"/>
      <c r="D81" s="10">
        <v>4.0000000000000001E-3</v>
      </c>
      <c r="E81" s="10">
        <v>0.34571000000000002</v>
      </c>
    </row>
    <row r="82" spans="1:5" x14ac:dyDescent="0.25">
      <c r="A82" s="9">
        <v>23</v>
      </c>
      <c r="B82" s="9" t="s">
        <v>11</v>
      </c>
      <c r="C82" s="9"/>
      <c r="D82" s="10">
        <v>4.33</v>
      </c>
      <c r="E82" s="10">
        <v>1.6000000000000001E-4</v>
      </c>
    </row>
    <row r="83" spans="1:5" x14ac:dyDescent="0.25">
      <c r="A83" s="9">
        <v>24</v>
      </c>
      <c r="B83" s="9" t="s">
        <v>20</v>
      </c>
      <c r="C83" s="9"/>
      <c r="D83" s="10">
        <v>0.38</v>
      </c>
      <c r="E83" s="10">
        <v>5.9999999999999995E-4</v>
      </c>
    </row>
    <row r="84" spans="1:5" x14ac:dyDescent="0.25">
      <c r="A84" s="9">
        <v>25</v>
      </c>
      <c r="B84" s="14" t="s">
        <v>18</v>
      </c>
      <c r="C84" s="9"/>
      <c r="D84" s="10">
        <v>0.45</v>
      </c>
      <c r="E84" s="15">
        <f>0.00018 + PRODUCT(0.000082,1)</f>
        <v>2.6200000000000003E-4</v>
      </c>
    </row>
    <row r="85" spans="1:5" x14ac:dyDescent="0.25">
      <c r="A85" s="9">
        <v>26</v>
      </c>
      <c r="B85" s="14" t="s">
        <v>38</v>
      </c>
      <c r="C85" s="9"/>
      <c r="D85" s="15">
        <v>3.5999999999999999E-3</v>
      </c>
      <c r="E85" s="10">
        <v>3.1000000000000001E-5</v>
      </c>
    </row>
    <row r="86" spans="1:5" x14ac:dyDescent="0.25">
      <c r="A86" s="9">
        <v>27</v>
      </c>
      <c r="B86" s="14" t="s">
        <v>31</v>
      </c>
      <c r="C86" s="9"/>
      <c r="D86" s="10">
        <v>1.7000000000000001E-2</v>
      </c>
      <c r="E86" s="15">
        <f>0.000054 + PRODUCT(0.0002,1)</f>
        <v>2.5399999999999999E-4</v>
      </c>
    </row>
    <row r="87" spans="1:5" x14ac:dyDescent="0.25">
      <c r="A87" s="9">
        <v>28</v>
      </c>
      <c r="B87" s="9" t="s">
        <v>10</v>
      </c>
      <c r="C87" s="9"/>
      <c r="D87" s="10">
        <v>1.04</v>
      </c>
      <c r="E87" s="10">
        <v>2.1999999999999999E-5</v>
      </c>
    </row>
    <row r="88" spans="1:5" x14ac:dyDescent="0.25">
      <c r="A88" s="9">
        <v>29</v>
      </c>
      <c r="B88" s="9" t="s">
        <v>13</v>
      </c>
      <c r="C88" s="17" t="str">
        <f>A16</f>
        <v>30天内累计节点总数</v>
      </c>
      <c r="D88" s="11">
        <f>0.43 + PRODUCT(0.02, B16/100)</f>
        <v>1.03</v>
      </c>
      <c r="E88" s="10">
        <v>1.9599999999999999E-3</v>
      </c>
    </row>
    <row r="89" spans="1:5" x14ac:dyDescent="0.25">
      <c r="A89" s="9">
        <v>30</v>
      </c>
      <c r="B89" s="9" t="s">
        <v>14</v>
      </c>
      <c r="C89" s="9"/>
      <c r="D89" s="10">
        <v>0.76</v>
      </c>
      <c r="E89" s="10">
        <v>2.5999999999999998E-5</v>
      </c>
    </row>
    <row r="90" spans="1:5" x14ac:dyDescent="0.25">
      <c r="A90" s="9">
        <v>31</v>
      </c>
      <c r="B90" s="9" t="s">
        <v>15</v>
      </c>
      <c r="C90" s="9"/>
      <c r="D90" s="10">
        <v>0.5</v>
      </c>
      <c r="E90" s="10"/>
    </row>
    <row r="91" spans="1:5" x14ac:dyDescent="0.25">
      <c r="A91" s="9">
        <v>32</v>
      </c>
      <c r="B91" s="9" t="s">
        <v>16</v>
      </c>
      <c r="C91" s="9"/>
      <c r="D91" s="10">
        <v>0.47</v>
      </c>
      <c r="E91" s="10">
        <v>1.9000000000000001E-5</v>
      </c>
    </row>
    <row r="92" spans="1:5" x14ac:dyDescent="0.25">
      <c r="A92" s="9">
        <v>33</v>
      </c>
      <c r="B92" s="9" t="s">
        <v>22</v>
      </c>
      <c r="C92" s="9"/>
      <c r="D92" s="10">
        <v>0.3</v>
      </c>
      <c r="E92" s="10"/>
    </row>
    <row r="93" spans="1:5" x14ac:dyDescent="0.25">
      <c r="A93" s="9">
        <v>34</v>
      </c>
      <c r="B93" s="14" t="s">
        <v>23</v>
      </c>
      <c r="C93" s="9"/>
      <c r="D93" s="15">
        <v>0.34375</v>
      </c>
      <c r="E93" s="10">
        <v>1.5999999999999999E-5</v>
      </c>
    </row>
    <row r="94" spans="1:5" x14ac:dyDescent="0.25">
      <c r="A94" s="9">
        <v>35</v>
      </c>
      <c r="B94" s="9" t="s">
        <v>27</v>
      </c>
      <c r="C94" s="9"/>
      <c r="D94" s="10">
        <v>0.04</v>
      </c>
      <c r="E94" s="10">
        <v>1.5999999999999999E-5</v>
      </c>
    </row>
    <row r="95" spans="1:5" x14ac:dyDescent="0.25">
      <c r="A95" s="9">
        <v>36</v>
      </c>
      <c r="B95" s="9" t="s">
        <v>32</v>
      </c>
      <c r="C95" s="9"/>
      <c r="D95" s="10">
        <v>1.4999999999999999E-2</v>
      </c>
      <c r="E95" s="10">
        <v>2.64E-3</v>
      </c>
    </row>
    <row r="96" spans="1:5" x14ac:dyDescent="0.25">
      <c r="A96" s="9"/>
      <c r="B96" s="7" t="s">
        <v>8</v>
      </c>
      <c r="C96" s="9"/>
      <c r="D96" s="10">
        <f>SUM(D80:D95)</f>
        <v>9.7083500000000011</v>
      </c>
      <c r="E96" s="10">
        <f>SUM(E80:E95)</f>
        <v>0.35171600000000003</v>
      </c>
    </row>
    <row r="97" spans="1:5" x14ac:dyDescent="0.25">
      <c r="B97" s="5"/>
    </row>
    <row r="98" spans="1:5" x14ac:dyDescent="0.25">
      <c r="A98" s="40" t="s">
        <v>63</v>
      </c>
      <c r="B98" s="41"/>
      <c r="C98" s="41"/>
      <c r="D98" s="41"/>
      <c r="E98" s="42"/>
    </row>
    <row r="99" spans="1:5" x14ac:dyDescent="0.25">
      <c r="A99" s="20"/>
      <c r="B99" s="21"/>
      <c r="C99" s="22"/>
      <c r="D99" s="8" t="s">
        <v>43</v>
      </c>
      <c r="E99" s="8" t="s">
        <v>42</v>
      </c>
    </row>
    <row r="100" spans="1:5" x14ac:dyDescent="0.25">
      <c r="A100" s="9"/>
      <c r="B100" s="7" t="s">
        <v>8</v>
      </c>
      <c r="C100" s="9"/>
      <c r="D100" s="10">
        <v>1</v>
      </c>
      <c r="E100" s="10">
        <v>33</v>
      </c>
    </row>
  </sheetData>
  <mergeCells count="17">
    <mergeCell ref="C14:G14"/>
    <mergeCell ref="C13:G13"/>
    <mergeCell ref="A12:G12"/>
    <mergeCell ref="C15:G15"/>
    <mergeCell ref="A68:E68"/>
    <mergeCell ref="A98:E98"/>
    <mergeCell ref="A20:C20"/>
    <mergeCell ref="A30:E30"/>
    <mergeCell ref="A38:E38"/>
    <mergeCell ref="A46:E46"/>
    <mergeCell ref="A53:E53"/>
    <mergeCell ref="A59:E59"/>
    <mergeCell ref="A73:E73"/>
    <mergeCell ref="A78:E78"/>
    <mergeCell ref="C16:G16"/>
    <mergeCell ref="C17:G17"/>
    <mergeCell ref="C18:G1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Jinjuan Wang</dc:creator>
  <cp:lastModifiedBy>Jinjuan Wang</cp:lastModifiedBy>
  <dcterms:created xsi:type="dcterms:W3CDTF">2015-06-05T18:19:34Z</dcterms:created>
  <dcterms:modified xsi:type="dcterms:W3CDTF">2022-10-10T10:18:32Z</dcterms:modified>
</cp:coreProperties>
</file>